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K6" i="1"/>
  <c r="J6"/>
  <c r="H6"/>
  <c r="I6" s="1"/>
  <c r="N6" s="1"/>
  <c r="N7" s="1"/>
  <c r="L6" l="1"/>
  <c r="M6" s="1"/>
</calcChain>
</file>

<file path=xl/sharedStrings.xml><?xml version="1.0" encoding="utf-8"?>
<sst xmlns="http://schemas.openxmlformats.org/spreadsheetml/2006/main" count="26" uniqueCount="24">
  <si>
    <t>№ п/п</t>
  </si>
  <si>
    <t>Наименование товара, работ, услуг</t>
  </si>
  <si>
    <t>Объем</t>
  </si>
  <si>
    <t>Ед.изм.</t>
  </si>
  <si>
    <t>Кол-во</t>
  </si>
  <si>
    <t>Источник №1</t>
  </si>
  <si>
    <t>Цена за ед.изм.</t>
  </si>
  <si>
    <t>Источник №2</t>
  </si>
  <si>
    <t>Источник №3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</si>
  <si>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</si>
  <si>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</si>
  <si>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</si>
  <si>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</si>
  <si>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</si>
  <si>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Средн. арифм.</t>
  </si>
  <si>
    <t>Обоснование начальной (максимальной) цены контракта</t>
  </si>
  <si>
    <t>ИТОГО</t>
  </si>
  <si>
    <t>Округление</t>
  </si>
  <si>
    <t>Приложение №2</t>
  </si>
  <si>
    <t>-</t>
  </si>
  <si>
    <t>усл.рем</t>
  </si>
  <si>
    <r>
      <rPr>
        <b/>
        <sz val="12"/>
        <color theme="1"/>
        <rFont val="Times New Roman"/>
        <family val="1"/>
        <charset val="204"/>
      </rPr>
      <t xml:space="preserve">1. Предмет контракта: </t>
    </r>
    <r>
      <rPr>
        <sz val="12"/>
        <color theme="1"/>
        <rFont val="Times New Roman"/>
        <family val="1"/>
        <charset val="204"/>
      </rPr>
      <t>Выполнение работ по текущему ремонту контейнерной площадки для мусора.</t>
    </r>
    <r>
      <rPr>
        <b/>
        <sz val="12"/>
        <color theme="1"/>
        <rFont val="Times New Roman"/>
        <family val="1"/>
        <charset val="204"/>
      </rPr>
      <t xml:space="preserve">
2. Наименование Заказчика: </t>
    </r>
    <r>
      <rPr>
        <sz val="12"/>
        <color theme="1"/>
        <rFont val="Times New Roman"/>
        <family val="1"/>
        <charset val="204"/>
      </rPr>
      <t>Бюджетное учреждение здравоохранения Вологодской области «Вологодская областная психиатрическая больница»</t>
    </r>
    <r>
      <rPr>
        <b/>
        <sz val="12"/>
        <color theme="1"/>
        <rFont val="Times New Roman"/>
        <family val="1"/>
        <charset val="204"/>
      </rPr>
      <t xml:space="preserve">
3. Используемый метод определения НМЦК с обоснованием: </t>
    </r>
    <r>
      <rPr>
        <sz val="12"/>
        <color theme="1"/>
        <rFont val="Times New Roman"/>
        <family val="1"/>
        <charset val="204"/>
      </rPr>
      <t>метод сопоставимых рыночных цен (анализ рынка) п.1 ч.1 ст.22 ФЗ 44 от 05.04.2013 г.</t>
    </r>
    <r>
      <rPr>
        <b/>
        <sz val="12"/>
        <color theme="1"/>
        <rFont val="Times New Roman"/>
        <family val="1"/>
        <charset val="204"/>
      </rPr>
      <t xml:space="preserve">
4. Расчёт НМЦК:</t>
    </r>
    <r>
      <rPr>
        <b/>
        <sz val="14"/>
        <color theme="1"/>
        <rFont val="Times New Roman"/>
        <family val="1"/>
        <charset val="204"/>
      </rPr>
      <t xml:space="preserve">
</t>
    </r>
  </si>
  <si>
    <t>Выполнение работ по текущему ремонту контейнерной площадки для мусора.</t>
  </si>
  <si>
    <r>
      <rPr>
        <b/>
        <sz val="12"/>
        <color theme="1"/>
        <rFont val="Times New Roman"/>
        <family val="1"/>
        <charset val="204"/>
      </rPr>
      <t>5. Реквизиты источников информации:</t>
    </r>
    <r>
      <rPr>
        <sz val="12"/>
        <color theme="1"/>
        <rFont val="Times New Roman"/>
        <family val="1"/>
        <charset val="204"/>
      </rPr>
      <t xml:space="preserve">
- Источник № 1 коммерческое предложение № 374-В от 26.09.2018 г.
- Источник № 2 коммерческое предложение № 375-В от 26.09.2018 г.
</t>
    </r>
    <r>
      <rPr>
        <b/>
        <sz val="12"/>
        <color theme="1"/>
        <rFont val="Times New Roman"/>
        <family val="1"/>
        <charset val="204"/>
      </rPr>
      <t>6. Работник контрактной службы:</t>
    </r>
    <r>
      <rPr>
        <sz val="12"/>
        <color theme="1"/>
        <rFont val="Times New Roman"/>
        <family val="1"/>
        <charset val="204"/>
      </rPr>
      <t xml:space="preserve"> Начальник отдела ГЗ - Викулов Илья Николаевич
</t>
    </r>
    <r>
      <rPr>
        <b/>
        <sz val="12"/>
        <color theme="1"/>
        <rFont val="Times New Roman"/>
        <family val="1"/>
        <charset val="204"/>
      </rPr>
      <t>7. Дата подготовки обоснования НМЦК:</t>
    </r>
    <r>
      <rPr>
        <sz val="12"/>
        <color theme="1"/>
        <rFont val="Times New Roman"/>
        <family val="1"/>
        <charset val="204"/>
      </rPr>
      <t xml:space="preserve"> 09.10.2018г.
</t>
    </r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</si>
</sst>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8"/>
  <sheetViews>
    <sheetView tabSelected="1" zoomScaleNormal="100" workbookViewId="0">
      <selection activeCell="G14" sqref="G14"/>
    </sheetView>
  </sheetViews>
  <sheetFormatPr defaultRowHeight="15"/>
  <cols>
    <col min="1" max="1" width="6.42578125" style="1" customWidth="1"/>
    <col min="2" max="2" width="24.42578125" style="3" customWidth="1"/>
    <col min="3" max="3" width="10.5703125" style="3" customWidth="1"/>
    <col min="4" max="4" width="9.42578125" style="3" customWidth="1"/>
    <col min="5" max="7" width="11.5703125" style="4" customWidth="1"/>
    <col min="8" max="9" width="11.5703125" style="2" customWidth="1"/>
    <col min="10" max="10" width="8.5703125" style="3" customWidth="1"/>
    <col min="11" max="11" width="10.5703125" style="1" customWidth="1"/>
    <col min="12" max="12" width="9.140625" style="1" customWidth="1"/>
    <col min="13" max="13" width="13.5703125" style="1" customWidth="1"/>
    <col min="14" max="14" width="13.85546875" style="2" customWidth="1"/>
    <col min="15" max="16" width="9.140625" style="1" hidden="1" customWidth="1"/>
    <col min="17" max="16384" width="9.140625" style="1"/>
  </cols>
  <sheetData>
    <row r="1" spans="1:16" s="16" customFormat="1">
      <c r="B1" s="3"/>
      <c r="C1" s="3"/>
      <c r="D1" s="3"/>
      <c r="E1" s="4"/>
      <c r="F1" s="4"/>
      <c r="G1" s="4"/>
      <c r="H1" s="2"/>
      <c r="I1" s="2"/>
      <c r="J1" s="3"/>
      <c r="L1" s="18" t="s">
        <v>18</v>
      </c>
      <c r="M1" s="18"/>
      <c r="N1" s="18"/>
    </row>
    <row r="2" spans="1:16" ht="18.75" customHeight="1">
      <c r="A2" s="19" t="s">
        <v>15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6" s="3" customFormat="1" ht="91.5" customHeight="1">
      <c r="A3" s="32" t="s">
        <v>21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6" s="3" customFormat="1" ht="30" customHeight="1">
      <c r="A4" s="27" t="s">
        <v>0</v>
      </c>
      <c r="B4" s="27" t="s">
        <v>1</v>
      </c>
      <c r="C4" s="27" t="s">
        <v>2</v>
      </c>
      <c r="D4" s="27"/>
      <c r="E4" s="5" t="s">
        <v>5</v>
      </c>
      <c r="F4" s="5" t="s">
        <v>7</v>
      </c>
      <c r="G4" s="5" t="s">
        <v>8</v>
      </c>
      <c r="H4" s="25" t="s">
        <v>14</v>
      </c>
      <c r="I4" s="25" t="s">
        <v>17</v>
      </c>
      <c r="J4" s="27" t="s">
        <v>11</v>
      </c>
      <c r="K4" s="27" t="s">
        <v>12</v>
      </c>
      <c r="L4" s="27" t="s">
        <v>13</v>
      </c>
      <c r="M4" s="27" t="s">
        <v>9</v>
      </c>
      <c r="N4" s="24" t="s">
        <v>10</v>
      </c>
      <c r="O4" s="6"/>
      <c r="P4" s="6"/>
    </row>
    <row r="5" spans="1:16" s="3" customFormat="1" ht="25.5">
      <c r="A5" s="28"/>
      <c r="B5" s="28"/>
      <c r="C5" s="7" t="s">
        <v>3</v>
      </c>
      <c r="D5" s="14" t="s">
        <v>4</v>
      </c>
      <c r="E5" s="5" t="s">
        <v>6</v>
      </c>
      <c r="F5" s="5" t="s">
        <v>6</v>
      </c>
      <c r="G5" s="5" t="s">
        <v>6</v>
      </c>
      <c r="H5" s="26"/>
      <c r="I5" s="26"/>
      <c r="J5" s="27"/>
      <c r="K5" s="27"/>
      <c r="L5" s="27"/>
      <c r="M5" s="27"/>
      <c r="N5" s="24"/>
      <c r="O5" s="6"/>
      <c r="P5" s="6"/>
    </row>
    <row r="6" spans="1:16" s="3" customFormat="1" ht="60">
      <c r="A6" s="8">
        <v>1</v>
      </c>
      <c r="B6" s="15" t="s">
        <v>22</v>
      </c>
      <c r="C6" s="17" t="s">
        <v>20</v>
      </c>
      <c r="D6" s="17">
        <v>1</v>
      </c>
      <c r="E6" s="12">
        <v>340000</v>
      </c>
      <c r="F6" s="12">
        <v>360000</v>
      </c>
      <c r="G6" s="13" t="s">
        <v>19</v>
      </c>
      <c r="H6" s="9">
        <f>AVERAGE(E6,F6:G6)</f>
        <v>350000</v>
      </c>
      <c r="I6" s="9">
        <f t="shared" ref="I6" si="0">ROUND(H6,2)</f>
        <v>350000</v>
      </c>
      <c r="J6" s="8">
        <f>COUNT(E6:G6)</f>
        <v>2</v>
      </c>
      <c r="K6" s="8">
        <f>STDEV(E6,F6,G6)</f>
        <v>14142.13562373095</v>
      </c>
      <c r="L6" s="8">
        <f t="shared" ref="L6" si="1">K6/H6*100</f>
        <v>4.0406101782088433</v>
      </c>
      <c r="M6" s="8" t="str">
        <f t="shared" ref="M6" si="2">IF(L6&lt;33,"ОДНОРОДНЫЕ","НЕОДНОРОДНЫЕ")</f>
        <v>ОДНОРОДНЫЕ</v>
      </c>
      <c r="N6" s="10">
        <f>D6*I6</f>
        <v>350000</v>
      </c>
      <c r="O6" s="6"/>
      <c r="P6" s="6"/>
    </row>
    <row r="7" spans="1:16" s="3" customFormat="1" ht="16.5" customHeight="1">
      <c r="A7" s="29" t="s">
        <v>16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1"/>
      <c r="N7" s="11">
        <f>SUM(N6:N6)</f>
        <v>350000</v>
      </c>
      <c r="O7" s="6"/>
      <c r="P7" s="6"/>
    </row>
    <row r="8" spans="1:16" ht="140.25" customHeight="1">
      <c r="A8" s="21" t="s">
        <v>23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</sheetData>
  <mergeCells count="15">
    <mergeCell ref="L1:N1"/>
    <mergeCell ref="A2:N2"/>
    <mergeCell ref="A8:N8"/>
    <mergeCell ref="N4:N5"/>
    <mergeCell ref="H4:H5"/>
    <mergeCell ref="J4:J5"/>
    <mergeCell ref="K4:K5"/>
    <mergeCell ref="L4:L5"/>
    <mergeCell ref="M4:M5"/>
    <mergeCell ref="A4:A5"/>
    <mergeCell ref="B4:B5"/>
    <mergeCell ref="C4:D4"/>
    <mergeCell ref="I4:I5"/>
    <mergeCell ref="A7:M7"/>
    <mergeCell ref="A3:N3"/>
  </mergeCells>
  <conditionalFormatting sqref="M6">
    <cfRule type="containsText" dxfId="5" priority="28" operator="containsText" text="НЕ">
      <formula>NOT(ISERROR(SEARCH("НЕ",M6)))</formula>
    </cfRule>
    <cfRule type="containsText" dxfId="4" priority="29" operator="containsText" text="ОДНОРОДНЫЕ">
      <formula>NOT(ISERROR(SEARCH("ОДНОРОДНЫЕ",M6)))</formula>
    </cfRule>
    <cfRule type="containsText" dxfId="3" priority="30" operator="containsText" text="НЕОДНОРОДНЫЕ">
      <formula>NOT(ISERROR(SEARCH("НЕОДНОРОДНЫЕ",M6)))</formula>
    </cfRule>
  </conditionalFormatting>
  <conditionalFormatting sqref="M6">
    <cfRule type="containsText" dxfId="2" priority="25" operator="containsText" text="НЕОДНОРОДНЫЕ">
      <formula>NOT(ISERROR(SEARCH("НЕОДНОРОДНЫЕ",M6)))</formula>
    </cfRule>
    <cfRule type="containsText" dxfId="1" priority="26" operator="containsText" text="ОДНОРОДНЫЕ">
      <formula>NOT(ISERROR(SEARCH("ОДНОРОДНЫЕ",M6)))</formula>
    </cfRule>
    <cfRule type="containsText" dxfId="0" priority="27" operator="containsText" text="НЕОДНОРОДНЫЕ">
      <formula>NOT(ISERROR(SEARCH("НЕОДНОРОДНЫЕ",M6)))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2018-10-09T10:39:00Z</dcterms:modified>
</cp:coreProperties>
</file>